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<sst xmlns="http://schemas.openxmlformats.org/spreadsheetml/2006/main" count="83" uniqueCount="65">
  <si>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</si>
  <si>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</si>
  <si>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</si>
  <si>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</si>
  <si>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</si>
  <si>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</si>
  <si>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</si>
  <si>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</si>
  <si>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</si>
  <si>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</si>
  <si>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</si>
  <si>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</si>
  <si>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</si>
  <si>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</si>
  <si>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</si>
  <si>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</si>
  <si>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</si>
  <si>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</si>
  <si>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</si>
  <si>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</si>
  <si>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</si>
  <si>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</si>
  <si>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</si>
  <si>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</si>
  <si>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</si>
  <si>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</si>
  <si>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</si>
  <si>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</si>
  <si>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</si>
  <si>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</si>
  <si>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</si>
  <si>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</si>
  <si>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</si>
  <si>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</si>
  <si>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</si>
  <si>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</si>
  <si>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</si>
  <si>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</si>
  <si>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</si>
  <si>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</si>
  <si>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</si>
  <si>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</si>
  <si>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</si>
  <si>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</si>
  <si>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</si>
  <si>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</si>
  <si>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</si>
  <si>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</si>
  <si>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</si>
  <si>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</si>
  <si>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</si>
  <si>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</si>
  <si>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</si>
  <si>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</si>
  <si>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</si>
  <si>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</si>
  <si>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</si>
  <si>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</si>
  <si>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</si>
  <si>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</si>
  <si>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</si>
  <si>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</si>
  <si>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</si>
  <si>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52</t>
  </si>
  <si>
    <t>от "30" октября   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</si>
</sst>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204" fontId="8" fillId="0" borderId="10" xfId="0" applyNumberFormat="1" applyFont="1" applyFill="1" applyBorder="1" applyAlignment="1" applyProtection="1">
      <alignment/>
      <protection/>
    </xf>
    <xf numFmtId="204" fontId="8" fillId="0" borderId="10" xfId="0" applyNumberFormat="1" applyFont="1" applyFill="1" applyBorder="1" applyAlignment="1" applyProtection="1">
      <alignment/>
      <protection locked="0"/>
    </xf>
    <xf numFmtId="204" fontId="16" fillId="0" borderId="10" xfId="0" applyNumberFormat="1" applyFont="1" applyFill="1" applyBorder="1" applyAlignment="1" applyProtection="1">
      <alignment/>
      <protection/>
    </xf>
    <xf numFmtId="204" fontId="16" fillId="0" borderId="10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7"/>
      <c r="B1" s="57"/>
      <c r="C1" s="57"/>
      <c r="D1" s="57"/>
      <c r="E1" s="57"/>
      <c r="F1" s="57"/>
      <c r="G1" s="57"/>
      <c r="H1" s="57"/>
    </row>
    <row r="2" spans="1:8" ht="22.5" customHeight="1" hidden="1">
      <c r="A2" s="56"/>
      <c r="B2" s="56"/>
      <c r="C2" s="56"/>
      <c r="D2" s="56"/>
      <c r="E2" s="56"/>
      <c r="F2" s="56"/>
      <c r="G2" s="56"/>
      <c r="H2" s="56"/>
    </row>
    <row r="3" spans="1:8" ht="12.75" hidden="1">
      <c r="A3" s="65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5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5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8" t="s">
        <v>60</v>
      </c>
      <c r="G7" s="68"/>
      <c r="H7" s="68"/>
      <c r="I7" s="21"/>
    </row>
    <row r="8" ht="10.5" customHeight="1">
      <c r="B8" s="7"/>
    </row>
    <row r="9" ht="12.75" hidden="1">
      <c r="B9" s="7"/>
    </row>
    <row r="10" spans="2:8" ht="18.75">
      <c r="B10" s="64" t="s">
        <v>37</v>
      </c>
      <c r="C10" s="64"/>
      <c r="D10" s="64"/>
      <c r="E10" s="64"/>
      <c r="F10" s="64"/>
      <c r="G10" s="64"/>
      <c r="H10" s="64"/>
    </row>
    <row r="11" spans="1:8" ht="18.75">
      <c r="A11" s="11"/>
      <c r="B11" s="63" t="s">
        <v>38</v>
      </c>
      <c r="C11" s="63"/>
      <c r="D11" s="63"/>
      <c r="E11" s="63"/>
      <c r="F11" s="63"/>
      <c r="G11" s="63"/>
      <c r="H11" s="63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8" t="s">
        <v>15</v>
      </c>
      <c r="B13" s="60" t="s">
        <v>39</v>
      </c>
      <c r="C13" s="60"/>
      <c r="D13" s="60"/>
      <c r="E13" s="60"/>
      <c r="F13" s="19">
        <f>E3</f>
        <v>1274</v>
      </c>
      <c r="G13" s="59">
        <f>IF(F14=G39,"","Необходим пересчёт дотаций!
Нажмите на кнопку 'Расчёт'!")</f>
      </c>
      <c r="H13" s="59"/>
    </row>
    <row r="14" spans="1:8" s="3" customFormat="1" ht="17.25" customHeight="1">
      <c r="A14" s="58"/>
      <c r="B14" s="60" t="s">
        <v>40</v>
      </c>
      <c r="C14" s="60"/>
      <c r="D14" s="60"/>
      <c r="E14" s="60"/>
      <c r="F14" s="19">
        <f>E4</f>
        <v>300</v>
      </c>
      <c r="G14" s="59"/>
      <c r="H14" s="59"/>
    </row>
    <row r="15" spans="1:8" s="3" customFormat="1" ht="12.75" customHeight="1">
      <c r="A15" s="58"/>
      <c r="B15" s="61" t="s">
        <v>41</v>
      </c>
      <c r="C15" s="61"/>
      <c r="D15" s="61"/>
      <c r="E15" s="61">
        <v>-37778706683311340</v>
      </c>
      <c r="F15" s="22">
        <f>SUM(F13:F14)</f>
        <v>1574</v>
      </c>
      <c r="G15" s="59"/>
      <c r="H15" s="59"/>
    </row>
    <row r="16" spans="1:8" s="3" customFormat="1" ht="12.75" customHeight="1">
      <c r="A16" s="58"/>
      <c r="B16" s="14"/>
      <c r="F16" s="13"/>
      <c r="G16" s="59"/>
      <c r="H16" s="59"/>
    </row>
    <row r="17" spans="1:8" s="3" customFormat="1" ht="12.75" customHeight="1">
      <c r="A17" s="58"/>
      <c r="B17" s="62" t="s">
        <v>12</v>
      </c>
      <c r="C17" s="62"/>
      <c r="D17" s="62"/>
      <c r="E17" s="15">
        <v>456.9418960244648</v>
      </c>
      <c r="F17" s="16">
        <f>IF(G39&gt;F14,"меньше",IF(G39&lt;F14,"больше",""))</f>
      </c>
      <c r="G17" s="59"/>
      <c r="H17" s="59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7" t="s">
        <v>6</v>
      </c>
      <c r="C19" s="67" t="s">
        <v>17</v>
      </c>
      <c r="D19" s="67" t="s">
        <v>42</v>
      </c>
      <c r="E19" s="67" t="s">
        <v>18</v>
      </c>
      <c r="F19" s="66" t="s">
        <v>11</v>
      </c>
      <c r="G19" s="66"/>
      <c r="H19" s="66"/>
    </row>
    <row r="20" spans="2:8" s="3" customFormat="1" ht="94.5">
      <c r="B20" s="67"/>
      <c r="C20" s="67"/>
      <c r="D20" s="67"/>
      <c r="E20" s="67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9.875" style="33" customWidth="1"/>
    <col min="3" max="10" width="14.75390625" style="46" customWidth="1"/>
    <col min="11" max="16384" width="9.125" style="33" customWidth="1"/>
  </cols>
  <sheetData>
    <row r="1" spans="6:10" ht="15.75">
      <c r="F1" s="47"/>
      <c r="G1" s="69" t="s">
        <v>62</v>
      </c>
      <c r="H1" s="69"/>
      <c r="I1" s="69"/>
      <c r="J1" s="69"/>
    </row>
    <row r="2" spans="6:10" ht="15.75">
      <c r="F2" s="47"/>
      <c r="G2" s="69" t="s">
        <v>43</v>
      </c>
      <c r="H2" s="69"/>
      <c r="I2" s="69"/>
      <c r="J2" s="69"/>
    </row>
    <row r="3" spans="6:10" ht="15.75">
      <c r="F3" s="47"/>
      <c r="G3" s="69" t="s">
        <v>63</v>
      </c>
      <c r="H3" s="69"/>
      <c r="I3" s="69"/>
      <c r="J3" s="69"/>
    </row>
    <row r="4" spans="6:10" ht="15.75">
      <c r="F4" s="47"/>
      <c r="G4" s="69" t="s">
        <v>64</v>
      </c>
      <c r="H4" s="69"/>
      <c r="I4" s="69"/>
      <c r="J4" s="69"/>
    </row>
    <row r="6" spans="2:9" ht="18.75">
      <c r="B6" s="70" t="s">
        <v>61</v>
      </c>
      <c r="C6" s="70"/>
      <c r="D6" s="70"/>
      <c r="E6" s="70"/>
      <c r="F6" s="70"/>
      <c r="G6" s="70"/>
      <c r="H6" s="70"/>
      <c r="I6" s="48"/>
    </row>
    <row r="7" spans="2:9" ht="18.75">
      <c r="B7" s="70" t="s">
        <v>38</v>
      </c>
      <c r="C7" s="70"/>
      <c r="D7" s="70"/>
      <c r="E7" s="70"/>
      <c r="F7" s="70"/>
      <c r="G7" s="70"/>
      <c r="H7" s="70"/>
      <c r="I7" s="48"/>
    </row>
    <row r="8" spans="2:8" ht="18.75">
      <c r="B8" s="39"/>
      <c r="C8" s="49"/>
      <c r="D8" s="49"/>
      <c r="E8" s="49"/>
      <c r="F8" s="49"/>
      <c r="G8" s="49"/>
      <c r="H8" s="49"/>
    </row>
    <row r="9" ht="15.75">
      <c r="J9" s="50" t="s">
        <v>44</v>
      </c>
    </row>
    <row r="10" spans="1:10" ht="36" customHeight="1">
      <c r="A10" s="40" t="s">
        <v>45</v>
      </c>
      <c r="B10" s="41"/>
      <c r="C10" s="71" t="s">
        <v>46</v>
      </c>
      <c r="D10" s="72"/>
      <c r="E10" s="72"/>
      <c r="F10" s="73"/>
      <c r="G10" s="74" t="s">
        <v>47</v>
      </c>
      <c r="H10" s="77" t="s">
        <v>48</v>
      </c>
      <c r="I10" s="77" t="s">
        <v>49</v>
      </c>
      <c r="J10" s="77" t="s">
        <v>50</v>
      </c>
    </row>
    <row r="11" spans="1:10" ht="51.75" customHeight="1">
      <c r="A11" s="42" t="s">
        <v>51</v>
      </c>
      <c r="B11" s="42" t="s">
        <v>52</v>
      </c>
      <c r="C11" s="77" t="s">
        <v>53</v>
      </c>
      <c r="D11" s="77" t="s">
        <v>54</v>
      </c>
      <c r="E11" s="77" t="s">
        <v>55</v>
      </c>
      <c r="F11" s="77" t="s">
        <v>56</v>
      </c>
      <c r="G11" s="75"/>
      <c r="H11" s="78"/>
      <c r="I11" s="78"/>
      <c r="J11" s="78"/>
    </row>
    <row r="12" spans="1:10" ht="41.25" customHeight="1">
      <c r="A12" s="43"/>
      <c r="B12" s="44"/>
      <c r="C12" s="79"/>
      <c r="D12" s="79"/>
      <c r="E12" s="79"/>
      <c r="F12" s="79"/>
      <c r="G12" s="76"/>
      <c r="H12" s="79"/>
      <c r="I12" s="79"/>
      <c r="J12" s="79"/>
    </row>
    <row r="13" spans="1:10" s="34" customFormat="1" ht="15.75">
      <c r="A13" s="35">
        <v>1</v>
      </c>
      <c r="B13" s="35">
        <v>2</v>
      </c>
      <c r="C13" s="45">
        <v>3</v>
      </c>
      <c r="D13" s="45">
        <v>4</v>
      </c>
      <c r="E13" s="45">
        <v>5</v>
      </c>
      <c r="F13" s="45" t="s">
        <v>57</v>
      </c>
      <c r="G13" s="45">
        <v>7</v>
      </c>
      <c r="H13" s="45" t="s">
        <v>58</v>
      </c>
      <c r="I13" s="45">
        <v>9</v>
      </c>
      <c r="J13" s="45">
        <v>10</v>
      </c>
    </row>
    <row r="14" spans="1:10" s="1" customFormat="1" ht="14.25" customHeight="1">
      <c r="A14" s="36">
        <v>1</v>
      </c>
      <c r="B14" s="26" t="s">
        <v>20</v>
      </c>
      <c r="C14" s="51">
        <f>'[2]Дотации'!$H$19</f>
        <v>2520.0262355797095</v>
      </c>
      <c r="D14" s="52">
        <v>32285.276</v>
      </c>
      <c r="E14" s="52">
        <v>8109.41121</v>
      </c>
      <c r="F14" s="51">
        <f>SUM(C14:E14)</f>
        <v>42914.71344557971</v>
      </c>
      <c r="G14" s="51">
        <f>47387.26062-694.44486</f>
        <v>46692.81576</v>
      </c>
      <c r="H14" s="51">
        <f>F14-G14</f>
        <v>-3778.1023144202845</v>
      </c>
      <c r="I14" s="51">
        <f>(D14+E14)*0.1</f>
        <v>4039.4687210000006</v>
      </c>
      <c r="J14" s="53">
        <v>0</v>
      </c>
    </row>
    <row r="15" spans="1:10" s="1" customFormat="1" ht="14.25" customHeight="1">
      <c r="A15" s="36">
        <v>2</v>
      </c>
      <c r="B15" s="26" t="s">
        <v>21</v>
      </c>
      <c r="C15" s="51">
        <f>'[2]Дотации'!$H$20</f>
        <v>868.4408346043954</v>
      </c>
      <c r="D15" s="52">
        <v>1039.42302</v>
      </c>
      <c r="E15" s="52">
        <v>64.44663</v>
      </c>
      <c r="F15" s="51">
        <f aca="true" t="shared" si="0" ref="F15:F30">SUM(C15:E15)</f>
        <v>1972.3104846043952</v>
      </c>
      <c r="G15" s="51">
        <f>2114.41547-102.07487</f>
        <v>2012.3406</v>
      </c>
      <c r="H15" s="51">
        <f aca="true" t="shared" si="1" ref="H15:H30">F15-G15</f>
        <v>-40.03011539560475</v>
      </c>
      <c r="I15" s="51">
        <f>(D15+E15)*0.05</f>
        <v>55.193482499999995</v>
      </c>
      <c r="J15" s="53">
        <v>0</v>
      </c>
    </row>
    <row r="16" spans="1:10" s="1" customFormat="1" ht="14.25" customHeight="1">
      <c r="A16" s="36">
        <v>3</v>
      </c>
      <c r="B16" s="26" t="s">
        <v>22</v>
      </c>
      <c r="C16" s="51">
        <f>'[2]Дотации'!$H$21</f>
        <v>512.5146611097985</v>
      </c>
      <c r="D16" s="52">
        <v>1905.72955</v>
      </c>
      <c r="E16" s="52">
        <v>358.29412</v>
      </c>
      <c r="F16" s="51">
        <f t="shared" si="0"/>
        <v>2776.5383311097985</v>
      </c>
      <c r="G16" s="51">
        <f>3514.20791-361.26383</f>
        <v>3152.94408</v>
      </c>
      <c r="H16" s="51">
        <f t="shared" si="1"/>
        <v>-376.4057488902017</v>
      </c>
      <c r="I16" s="51">
        <f>(D16+E16)*0.1</f>
        <v>226.40236700000003</v>
      </c>
      <c r="J16" s="53">
        <v>0</v>
      </c>
    </row>
    <row r="17" spans="1:10" s="1" customFormat="1" ht="14.25" customHeight="1">
      <c r="A17" s="36">
        <v>4</v>
      </c>
      <c r="B17" s="26" t="s">
        <v>23</v>
      </c>
      <c r="C17" s="51">
        <f>'[2]Дотации'!$H$22</f>
        <v>810.8554177318524</v>
      </c>
      <c r="D17" s="52">
        <v>2653.25005</v>
      </c>
      <c r="E17" s="52">
        <v>5229.99124</v>
      </c>
      <c r="F17" s="51">
        <f t="shared" si="0"/>
        <v>8694.096707731853</v>
      </c>
      <c r="G17" s="51">
        <f>9509.60048-48.7824</f>
        <v>9460.81808</v>
      </c>
      <c r="H17" s="51">
        <f t="shared" si="1"/>
        <v>-766.7213722681463</v>
      </c>
      <c r="I17" s="51">
        <f>(D17+E17)*0.1</f>
        <v>788.3241290000001</v>
      </c>
      <c r="J17" s="53">
        <v>0</v>
      </c>
    </row>
    <row r="18" spans="1:10" s="1" customFormat="1" ht="14.25" customHeight="1">
      <c r="A18" s="36">
        <v>5</v>
      </c>
      <c r="B18" s="26" t="s">
        <v>24</v>
      </c>
      <c r="C18" s="51">
        <f>'[2]Дотации'!$H$23</f>
        <v>2100.593693742078</v>
      </c>
      <c r="D18" s="52">
        <v>2026.83158</v>
      </c>
      <c r="E18" s="52">
        <v>628.93187</v>
      </c>
      <c r="F18" s="51">
        <f t="shared" si="0"/>
        <v>4756.357143742078</v>
      </c>
      <c r="G18" s="51">
        <f>6490.30574-7.77257-0.000005-160.37601</f>
        <v>6322.157155</v>
      </c>
      <c r="H18" s="51">
        <f t="shared" si="1"/>
        <v>-1565.800011257922</v>
      </c>
      <c r="I18" s="51">
        <f>(D18+E18)*0.05</f>
        <v>132.7881725</v>
      </c>
      <c r="J18" s="53">
        <f aca="true" t="shared" si="2" ref="J18:J27">IF(F18-G18&gt;0,0,IF(F18-G18&lt;0,-(I18+H18)))</f>
        <v>1433.011838757922</v>
      </c>
    </row>
    <row r="19" spans="1:10" s="1" customFormat="1" ht="14.25" customHeight="1">
      <c r="A19" s="36">
        <v>6</v>
      </c>
      <c r="B19" s="26" t="s">
        <v>25</v>
      </c>
      <c r="C19" s="51">
        <f>'[2]Дотации'!$H$24</f>
        <v>791.7094777546242</v>
      </c>
      <c r="D19" s="52">
        <v>2022.5493</v>
      </c>
      <c r="E19" s="52">
        <v>3759.75492</v>
      </c>
      <c r="F19" s="51">
        <f t="shared" si="0"/>
        <v>6574.013697754624</v>
      </c>
      <c r="G19" s="51">
        <f>7176.90177-28.44031</f>
        <v>7148.46146</v>
      </c>
      <c r="H19" s="51">
        <f t="shared" si="1"/>
        <v>-574.447762245376</v>
      </c>
      <c r="I19" s="51">
        <f>(D19+E19)*0.1</f>
        <v>578.230422</v>
      </c>
      <c r="J19" s="53">
        <v>0</v>
      </c>
    </row>
    <row r="20" spans="1:10" s="1" customFormat="1" ht="14.25" customHeight="1">
      <c r="A20" s="36">
        <v>7</v>
      </c>
      <c r="B20" s="26" t="s">
        <v>26</v>
      </c>
      <c r="C20" s="51">
        <f>'[2]Дотации'!$H$25</f>
        <v>1699.1885213431008</v>
      </c>
      <c r="D20" s="52">
        <v>2255.32635</v>
      </c>
      <c r="E20" s="52">
        <v>-5313.81184</v>
      </c>
      <c r="F20" s="51">
        <f t="shared" si="0"/>
        <v>-1359.2969686568995</v>
      </c>
      <c r="G20" s="51">
        <f>14570.4726-11915.6181199999</f>
        <v>2654.8544800001</v>
      </c>
      <c r="H20" s="51">
        <f t="shared" si="1"/>
        <v>-4014.1514486569995</v>
      </c>
      <c r="I20" s="51">
        <f>(D20+E20)*0.1</f>
        <v>-305.84854900000005</v>
      </c>
      <c r="J20" s="53">
        <f t="shared" si="2"/>
        <v>4319.999997657</v>
      </c>
    </row>
    <row r="21" spans="1:10" s="1" customFormat="1" ht="14.25" customHeight="1">
      <c r="A21" s="36">
        <v>8</v>
      </c>
      <c r="B21" s="26" t="s">
        <v>27</v>
      </c>
      <c r="C21" s="51">
        <f>'[2]Дотации'!$H$26</f>
        <v>896.2803342714132</v>
      </c>
      <c r="D21" s="52">
        <v>1914.74006</v>
      </c>
      <c r="E21" s="52">
        <v>468.94459</v>
      </c>
      <c r="F21" s="51">
        <f t="shared" si="0"/>
        <v>3279.9649842714134</v>
      </c>
      <c r="G21" s="51">
        <f>4398.17985-49.91354</f>
        <v>4348.266310000001</v>
      </c>
      <c r="H21" s="51">
        <f t="shared" si="1"/>
        <v>-1068.3013257285875</v>
      </c>
      <c r="I21" s="51">
        <f>(D21+E21)*0.05</f>
        <v>119.18423250000001</v>
      </c>
      <c r="J21" s="53">
        <f t="shared" si="2"/>
        <v>949.1170932285875</v>
      </c>
    </row>
    <row r="22" spans="1:10" s="1" customFormat="1" ht="14.25" customHeight="1">
      <c r="A22" s="36">
        <v>9</v>
      </c>
      <c r="B22" s="26" t="s">
        <v>28</v>
      </c>
      <c r="C22" s="51">
        <f>'[2]Дотации'!$H$27</f>
        <v>1595.4732486197342</v>
      </c>
      <c r="D22" s="52">
        <v>1268.08832</v>
      </c>
      <c r="E22" s="52">
        <v>334.19427</v>
      </c>
      <c r="F22" s="51">
        <f t="shared" si="0"/>
        <v>3197.7558386197343</v>
      </c>
      <c r="G22" s="51">
        <f>3412.55124-24.68127</f>
        <v>3387.8699699999997</v>
      </c>
      <c r="H22" s="51">
        <f t="shared" si="1"/>
        <v>-190.11413138026546</v>
      </c>
      <c r="I22" s="51">
        <f>(D22+E22)*0.05</f>
        <v>80.1141295</v>
      </c>
      <c r="J22" s="53">
        <f t="shared" si="2"/>
        <v>110.00000188026546</v>
      </c>
    </row>
    <row r="23" spans="1:10" s="1" customFormat="1" ht="14.25" customHeight="1">
      <c r="A23" s="36">
        <v>10</v>
      </c>
      <c r="B23" s="26" t="s">
        <v>29</v>
      </c>
      <c r="C23" s="51">
        <f>'[2]Дотации'!$H$28</f>
        <v>1298.0173419407506</v>
      </c>
      <c r="D23" s="52">
        <v>773.0991</v>
      </c>
      <c r="E23" s="52">
        <v>1533.72829</v>
      </c>
      <c r="F23" s="51">
        <f t="shared" si="0"/>
        <v>3604.8447319407505</v>
      </c>
      <c r="G23" s="51">
        <f>4669.66929-112.79655-10.91624</f>
        <v>4545.9565</v>
      </c>
      <c r="H23" s="51">
        <f t="shared" si="1"/>
        <v>-941.1117680592497</v>
      </c>
      <c r="I23" s="51">
        <f>(D23+E23)*0.05</f>
        <v>115.3413695</v>
      </c>
      <c r="J23" s="53">
        <f t="shared" si="2"/>
        <v>825.7703985592497</v>
      </c>
    </row>
    <row r="24" spans="1:10" s="1" customFormat="1" ht="14.25" customHeight="1">
      <c r="A24" s="36">
        <v>11</v>
      </c>
      <c r="B24" s="26" t="s">
        <v>30</v>
      </c>
      <c r="C24" s="51">
        <f>'[2]Дотации'!$H$29</f>
        <v>1175.9558181701004</v>
      </c>
      <c r="D24" s="52">
        <v>1780.51137</v>
      </c>
      <c r="E24" s="52">
        <v>2547.74304</v>
      </c>
      <c r="F24" s="51">
        <f t="shared" si="0"/>
        <v>5504.210228170101</v>
      </c>
      <c r="G24" s="51">
        <f>6287.5811-49.04748-251.49795</f>
        <v>5987.03567</v>
      </c>
      <c r="H24" s="51">
        <f t="shared" si="1"/>
        <v>-482.8254418298993</v>
      </c>
      <c r="I24" s="51">
        <f>(D24+E24)*0.1</f>
        <v>432.82544099999996</v>
      </c>
      <c r="J24" s="53">
        <f t="shared" si="2"/>
        <v>50.00000082989936</v>
      </c>
    </row>
    <row r="25" spans="1:10" s="1" customFormat="1" ht="14.25" customHeight="1">
      <c r="A25" s="36">
        <v>12</v>
      </c>
      <c r="B25" s="26" t="s">
        <v>31</v>
      </c>
      <c r="C25" s="51">
        <f>'[2]Дотации'!$H$30</f>
        <v>1011.682692216804</v>
      </c>
      <c r="D25" s="52">
        <v>767.9926</v>
      </c>
      <c r="E25" s="52">
        <v>782.19136</v>
      </c>
      <c r="F25" s="51">
        <f t="shared" si="0"/>
        <v>2561.866652216804</v>
      </c>
      <c r="G25" s="51">
        <f>2679.2652-16.03445</f>
        <v>2663.2307499999997</v>
      </c>
      <c r="H25" s="51">
        <f t="shared" si="1"/>
        <v>-101.36409778319558</v>
      </c>
      <c r="I25" s="51">
        <f>(D25+E25)*0.1</f>
        <v>155.01839600000002</v>
      </c>
      <c r="J25" s="53">
        <v>0</v>
      </c>
    </row>
    <row r="26" spans="1:10" s="1" customFormat="1" ht="14.25" customHeight="1">
      <c r="A26" s="36">
        <v>13</v>
      </c>
      <c r="B26" s="26" t="s">
        <v>32</v>
      </c>
      <c r="C26" s="51">
        <f>'[2]Дотации'!$H$31</f>
        <v>2153.3554847579976</v>
      </c>
      <c r="D26" s="52">
        <v>2116.91272</v>
      </c>
      <c r="E26" s="52">
        <v>3250.96439</v>
      </c>
      <c r="F26" s="51">
        <f t="shared" si="0"/>
        <v>7521.2325947579975</v>
      </c>
      <c r="G26" s="51">
        <f>8197.48874-210.45095</f>
        <v>7987.03779</v>
      </c>
      <c r="H26" s="51">
        <f t="shared" si="1"/>
        <v>-465.8051952420028</v>
      </c>
      <c r="I26" s="51">
        <f>(D26+E26)*0.05</f>
        <v>268.3938555</v>
      </c>
      <c r="J26" s="53">
        <v>0</v>
      </c>
    </row>
    <row r="27" spans="1:10" s="1" customFormat="1" ht="14.25" customHeight="1">
      <c r="A27" s="36">
        <v>14</v>
      </c>
      <c r="B27" s="26" t="s">
        <v>33</v>
      </c>
      <c r="C27" s="51">
        <f>'[2]Дотации'!$H$32</f>
        <v>1256.0963670540732</v>
      </c>
      <c r="D27" s="52">
        <v>20615.7329</v>
      </c>
      <c r="E27" s="52">
        <v>3952.98344</v>
      </c>
      <c r="F27" s="51">
        <f t="shared" si="0"/>
        <v>25824.812707054072</v>
      </c>
      <c r="G27" s="51">
        <f>34296.19444-838.43068-1404.51524</f>
        <v>32053.24852</v>
      </c>
      <c r="H27" s="51">
        <f t="shared" si="1"/>
        <v>-6228.435812945929</v>
      </c>
      <c r="I27" s="51">
        <f>(D27+E27)*0.05</f>
        <v>1228.435817</v>
      </c>
      <c r="J27" s="53">
        <f t="shared" si="2"/>
        <v>4999.999995945929</v>
      </c>
    </row>
    <row r="28" spans="1:10" s="1" customFormat="1" ht="14.25" customHeight="1">
      <c r="A28" s="36">
        <v>15</v>
      </c>
      <c r="B28" s="26" t="s">
        <v>34</v>
      </c>
      <c r="C28" s="51">
        <f>'[2]Дотации'!$H$33</f>
        <v>2653.129890438034</v>
      </c>
      <c r="D28" s="52">
        <v>6126.66893</v>
      </c>
      <c r="E28" s="52">
        <v>127.88</v>
      </c>
      <c r="F28" s="51">
        <f t="shared" si="0"/>
        <v>8907.678820438034</v>
      </c>
      <c r="G28" s="51">
        <f>10021.19263-303.50823</f>
        <v>9717.6844</v>
      </c>
      <c r="H28" s="51">
        <f t="shared" si="1"/>
        <v>-810.0055795619664</v>
      </c>
      <c r="I28" s="51">
        <f>(D28+E28)*0.1</f>
        <v>625.4548930000001</v>
      </c>
      <c r="J28" s="53">
        <v>0</v>
      </c>
    </row>
    <row r="29" spans="1:10" s="1" customFormat="1" ht="14.25" customHeight="1">
      <c r="A29" s="36">
        <v>16</v>
      </c>
      <c r="B29" s="26" t="s">
        <v>35</v>
      </c>
      <c r="C29" s="51">
        <f>'[2]Дотации'!$H$34</f>
        <v>3412.704195793681</v>
      </c>
      <c r="D29" s="52">
        <v>6144.56147</v>
      </c>
      <c r="E29" s="52">
        <v>1533.216</v>
      </c>
      <c r="F29" s="51">
        <f t="shared" si="0"/>
        <v>11090.48166579368</v>
      </c>
      <c r="G29" s="51">
        <f>16796.52664-226.91342+358.46619</f>
        <v>16928.07941</v>
      </c>
      <c r="H29" s="51">
        <f t="shared" si="1"/>
        <v>-5837.597744206318</v>
      </c>
      <c r="I29" s="51">
        <f>(D29+E29)*0.1</f>
        <v>767.777747</v>
      </c>
      <c r="J29" s="53">
        <f>IF(F29-G29&gt;0,0,IF(F29-G29&lt;0,-(I29+H29)))</f>
        <v>5069.819997206318</v>
      </c>
    </row>
    <row r="30" spans="1:10" s="1" customFormat="1" ht="14.25" customHeight="1">
      <c r="A30" s="36">
        <v>17</v>
      </c>
      <c r="B30" s="26" t="s">
        <v>36</v>
      </c>
      <c r="C30" s="51">
        <f>'[2]Дотации'!$H$35</f>
        <v>1509.9757848718557</v>
      </c>
      <c r="D30" s="52">
        <v>2098.65408</v>
      </c>
      <c r="E30" s="52">
        <v>3046.04034</v>
      </c>
      <c r="F30" s="51">
        <f t="shared" si="0"/>
        <v>6654.670204871856</v>
      </c>
      <c r="G30" s="51">
        <f>7211.86006-86.77976</f>
        <v>7125.0803</v>
      </c>
      <c r="H30" s="51">
        <f t="shared" si="1"/>
        <v>-470.41009512814344</v>
      </c>
      <c r="I30" s="51">
        <f>(D30+E30)*0.1</f>
        <v>514.469442</v>
      </c>
      <c r="J30" s="53">
        <v>0</v>
      </c>
    </row>
    <row r="31" spans="1:10" ht="23.25" customHeight="1">
      <c r="A31" s="37"/>
      <c r="B31" s="38" t="s">
        <v>59</v>
      </c>
      <c r="C31" s="54">
        <f>SUM(C14:C30)</f>
        <v>26266.000000000004</v>
      </c>
      <c r="D31" s="54">
        <f aca="true" t="shared" si="3" ref="D31:I31">SUM(D14:D30)</f>
        <v>87795.3474</v>
      </c>
      <c r="E31" s="54">
        <f>SUM(E14:E30)</f>
        <v>30414.903870000006</v>
      </c>
      <c r="F31" s="54">
        <f>SUM(F14:F30)</f>
        <v>144476.25127</v>
      </c>
      <c r="G31" s="54">
        <f>SUM(G14:G30)</f>
        <v>172187.88123500012</v>
      </c>
      <c r="H31" s="54">
        <f t="shared" si="3"/>
        <v>-27711.629965000095</v>
      </c>
      <c r="I31" s="54">
        <f t="shared" si="3"/>
        <v>9821.574068</v>
      </c>
      <c r="J31" s="54">
        <f>SUM(J14:J30)</f>
        <v>17757.71932406517</v>
      </c>
    </row>
    <row r="32" spans="4:5" ht="15.75">
      <c r="D32" s="55"/>
      <c r="E32" s="55"/>
    </row>
  </sheetData>
  <sheetProtection/>
  <mergeCells count="15">
    <mergeCell ref="C10:F10"/>
    <mergeCell ref="G10:G12"/>
    <mergeCell ref="H10:H12"/>
    <mergeCell ref="I10:I12"/>
    <mergeCell ref="J10:J12"/>
    <mergeCell ref="C11:C12"/>
    <mergeCell ref="D11:D12"/>
    <mergeCell ref="E11:E12"/>
    <mergeCell ref="F11:F12"/>
    <mergeCell ref="G1:J1"/>
    <mergeCell ref="G2:J2"/>
    <mergeCell ref="G3:J3"/>
    <mergeCell ref="G4:J4"/>
    <mergeCell ref="B6:H6"/>
    <mergeCell ref="B7:H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2014-10-24T12:50:11Z</cp:lastPrinted>
  <dcterms:created xsi:type="dcterms:W3CDTF">1998-09-07T09:31:30Z</dcterms:created>
  <dcterms:modified xsi:type="dcterms:W3CDTF">2014-10-30T08:11:04Z</dcterms:modified>
  <cp:category/>
  <cp:version/>
  <cp:contentType/>
  <cp:contentStatus/>
</cp:coreProperties>
</file>